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595" windowHeight="9090" activeTab="0"/>
  </bookViews>
  <sheets>
    <sheet name="Vendredi" sheetId="1" r:id="rId1"/>
    <sheet name="samedi" sheetId="2" r:id="rId2"/>
  </sheets>
  <definedNames>
    <definedName name="HeureSys">42916.6817013889</definedName>
  </definedNames>
  <calcPr fullCalcOnLoad="1"/>
</workbook>
</file>

<file path=xl/sharedStrings.xml><?xml version="1.0" encoding="utf-8"?>
<sst xmlns="http://schemas.openxmlformats.org/spreadsheetml/2006/main" count="138" uniqueCount="86">
  <si>
    <t xml:space="preserve"> </t>
  </si>
  <si>
    <t>Section 2</t>
  </si>
  <si>
    <t>ITINERAIRE et CONTRÔLES</t>
  </si>
  <si>
    <t xml:space="preserve">Liaison </t>
  </si>
  <si>
    <t xml:space="preserve">Total </t>
  </si>
  <si>
    <t>Distance</t>
  </si>
  <si>
    <t>T.I.</t>
  </si>
  <si>
    <t>1ère voit</t>
  </si>
  <si>
    <r>
      <t>Refuel</t>
    </r>
    <r>
      <rPr>
        <b/>
        <sz val="9"/>
        <rFont val="Arial"/>
        <family val="2"/>
      </rPr>
      <t xml:space="preserve"> </t>
    </r>
  </si>
  <si>
    <t xml:space="preserve">RZ  </t>
  </si>
  <si>
    <t>Section 1</t>
  </si>
  <si>
    <t xml:space="preserve">Etape 1 </t>
  </si>
  <si>
    <t xml:space="preserve">CH </t>
  </si>
  <si>
    <t>ES</t>
  </si>
  <si>
    <t xml:space="preserve">Lieux </t>
  </si>
  <si>
    <t xml:space="preserve">ES </t>
  </si>
  <si>
    <t xml:space="preserve">Départ Etape 1 </t>
  </si>
  <si>
    <t>CH 0</t>
  </si>
  <si>
    <t xml:space="preserve">Prochain Refuel </t>
  </si>
  <si>
    <t xml:space="preserve"> Total  Etape 1 </t>
  </si>
  <si>
    <t xml:space="preserve">Etape 2 </t>
  </si>
  <si>
    <t xml:space="preserve">Départ Etape 2 </t>
  </si>
  <si>
    <t>CH6</t>
  </si>
  <si>
    <t>CH5</t>
  </si>
  <si>
    <t>Coucher du soleil  17:35</t>
  </si>
  <si>
    <t>Entrée Regroupement  -</t>
  </si>
  <si>
    <r>
      <t>Sortie Regroupement</t>
    </r>
    <r>
      <rPr>
        <b/>
        <sz val="9"/>
        <rFont val="Arial"/>
        <family val="2"/>
      </rPr>
      <t xml:space="preserve"> </t>
    </r>
  </si>
  <si>
    <t xml:space="preserve"> Total  Etape 2</t>
  </si>
  <si>
    <t xml:space="preserve">Sortie Assistance </t>
  </si>
  <si>
    <t xml:space="preserve">Entrée Parc Fermé </t>
  </si>
  <si>
    <t>ES 2</t>
  </si>
  <si>
    <t>CH4</t>
  </si>
  <si>
    <t>CH6A</t>
  </si>
  <si>
    <t>min</t>
  </si>
  <si>
    <t>vmoy</t>
  </si>
  <si>
    <r>
      <t>Refuel</t>
    </r>
    <r>
      <rPr>
        <b/>
        <sz val="9"/>
        <rFont val="Arial"/>
        <family val="2"/>
      </rPr>
      <t xml:space="preserve"> </t>
    </r>
  </si>
  <si>
    <t>Lever du soleil  07h15</t>
  </si>
  <si>
    <t>Lever du soleil  07h16</t>
  </si>
  <si>
    <t>Coucher du soleil  17:34</t>
  </si>
  <si>
    <t>Vendredi 27 octobre 2017</t>
  </si>
  <si>
    <t>Sortie Parc Fermé Montpellier Comedie</t>
  </si>
  <si>
    <t>CH0A</t>
  </si>
  <si>
    <t xml:space="preserve">Entrée assistance </t>
  </si>
  <si>
    <t xml:space="preserve">Sortie assistance </t>
  </si>
  <si>
    <t>CH0B</t>
  </si>
  <si>
    <t>CH1</t>
  </si>
  <si>
    <t>ES1</t>
  </si>
  <si>
    <t>ST MARTIAL - LES PLANTIERS - VALLERAUGUE</t>
  </si>
  <si>
    <t>ARRIGAS -MARS</t>
  </si>
  <si>
    <t>CH2</t>
  </si>
  <si>
    <t>CH2A</t>
  </si>
  <si>
    <t>Samedi 28 octobre 2017</t>
  </si>
  <si>
    <t>CH 2B</t>
  </si>
  <si>
    <t>CH 2C</t>
  </si>
  <si>
    <t>Entrée assistance</t>
  </si>
  <si>
    <t>Assistance B  St Hippolyte du Fort</t>
  </si>
  <si>
    <t>CH 2D</t>
  </si>
  <si>
    <t>CH3</t>
  </si>
  <si>
    <t>ES3</t>
  </si>
  <si>
    <t>ES4</t>
  </si>
  <si>
    <t>ES5</t>
  </si>
  <si>
    <t>CH5A</t>
  </si>
  <si>
    <t>REGROUPEMENT LE VIGAN 1 H</t>
  </si>
  <si>
    <t>CH5B</t>
  </si>
  <si>
    <t>LA CADIERE - SUMENE</t>
  </si>
  <si>
    <t>CC PAYS VIGANAIS - LE VIGAN - POMMIERS</t>
  </si>
  <si>
    <t>ES6</t>
  </si>
  <si>
    <t>KARTIX</t>
  </si>
  <si>
    <t>Assistance C  St Hippolyte du Fort</t>
  </si>
  <si>
    <t>CH6B</t>
  </si>
  <si>
    <t>CH7</t>
  </si>
  <si>
    <t>ES7</t>
  </si>
  <si>
    <t>PODIUM MONTPELLIER COMEDIE</t>
  </si>
  <si>
    <t>Section 3</t>
  </si>
  <si>
    <t>Entrée Parc fin d'étape GANGES</t>
  </si>
  <si>
    <t>Sortie Parc Fermé GANGES</t>
  </si>
  <si>
    <t>CH7A</t>
  </si>
  <si>
    <t>Assistance  A  St Hippolyte du Fort</t>
  </si>
  <si>
    <t>Entrée parc reclassement</t>
  </si>
  <si>
    <t>CH7B</t>
  </si>
  <si>
    <t>CH7C</t>
  </si>
  <si>
    <t>Sortie parc reclassement</t>
  </si>
  <si>
    <t>Parc reclassement  GANGES 40 mins</t>
  </si>
  <si>
    <t>FINALE COUPE DE FRANCE VHC</t>
  </si>
  <si>
    <t>9éme Critérium des Cévennes VHC</t>
  </si>
  <si>
    <t>Version 12/09/2017 V8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</si>
</sst>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62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333399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0" fontId="1" fillId="34" borderId="20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2" fontId="1" fillId="33" borderId="22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20" fontId="0" fillId="0" borderId="13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" fillId="33" borderId="22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1" fontId="48" fillId="0" borderId="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23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20" fontId="0" fillId="0" borderId="0" xfId="0" applyNumberFormat="1" applyAlignment="1">
      <alignment/>
    </xf>
    <xf numFmtId="43" fontId="0" fillId="0" borderId="0" xfId="45" applyFont="1" applyAlignment="1">
      <alignment/>
    </xf>
    <xf numFmtId="0" fontId="8" fillId="36" borderId="0" xfId="0" applyFont="1" applyFill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0" fontId="0" fillId="37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2" fontId="0" fillId="9" borderId="0" xfId="0" applyNumberFormat="1" applyFill="1" applyBorder="1" applyAlignment="1">
      <alignment horizontal="center"/>
    </xf>
    <xf numFmtId="20" fontId="0" fillId="9" borderId="0" xfId="0" applyNumberFormat="1" applyFont="1" applyFill="1" applyBorder="1" applyAlignment="1">
      <alignment horizontal="center"/>
    </xf>
    <xf numFmtId="20" fontId="0" fillId="9" borderId="1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8" borderId="24" xfId="0" applyFont="1" applyFill="1" applyBorder="1" applyAlignment="1">
      <alignment horizontal="center" vertical="center" textRotation="90"/>
    </xf>
    <xf numFmtId="0" fontId="0" fillId="38" borderId="25" xfId="0" applyFont="1" applyFill="1" applyBorder="1" applyAlignment="1">
      <alignment horizontal="center" vertical="center" textRotation="90"/>
    </xf>
    <xf numFmtId="0" fontId="0" fillId="38" borderId="26" xfId="0" applyFont="1" applyFill="1" applyBorder="1" applyAlignment="1">
      <alignment horizontal="center" vertical="center" textRotation="90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9" borderId="21" xfId="0" applyFont="1" applyFill="1" applyBorder="1" applyAlignment="1">
      <alignment horizontal="center" vertical="center" textRotation="90"/>
    </xf>
    <xf numFmtId="0" fontId="0" fillId="39" borderId="12" xfId="0" applyFont="1" applyFill="1" applyBorder="1" applyAlignment="1">
      <alignment horizontal="center" vertical="center" textRotation="90"/>
    </xf>
    <xf numFmtId="0" fontId="0" fillId="38" borderId="15" xfId="0" applyFont="1" applyFill="1" applyBorder="1" applyAlignment="1">
      <alignment horizontal="center" vertical="center" textRotation="90"/>
    </xf>
    <xf numFmtId="0" fontId="0" fillId="38" borderId="13" xfId="0" applyFont="1" applyFill="1" applyBorder="1" applyAlignment="1">
      <alignment horizontal="center" vertical="center" textRotation="90"/>
    </xf>
    <xf numFmtId="0" fontId="0" fillId="38" borderId="16" xfId="0" applyFont="1" applyFill="1" applyBorder="1" applyAlignment="1">
      <alignment horizontal="center" vertical="center" textRotation="90"/>
    </xf>
    <xf numFmtId="0" fontId="3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49" fillId="0" borderId="18" xfId="0" applyFont="1" applyBorder="1" applyAlignment="1">
      <alignment horizontal="right"/>
    </xf>
    <xf numFmtId="0" fontId="49" fillId="0" borderId="2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</xdr:row>
      <xdr:rowOff>104775</xdr:rowOff>
    </xdr:from>
    <xdr:to>
      <xdr:col>7</xdr:col>
      <xdr:colOff>419100</xdr:colOff>
      <xdr:row>4</xdr:row>
      <xdr:rowOff>123825</xdr:rowOff>
    </xdr:to>
    <xdr:pic>
      <xdr:nvPicPr>
        <xdr:cNvPr id="1" name="Image 3" descr="RALLYEÔÇóChampionDF-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64770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9525</xdr:rowOff>
    </xdr:from>
    <xdr:to>
      <xdr:col>2</xdr:col>
      <xdr:colOff>609600</xdr:colOff>
      <xdr:row>6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52450"/>
          <a:ext cx="1219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</xdr:row>
      <xdr:rowOff>104775</xdr:rowOff>
    </xdr:from>
    <xdr:to>
      <xdr:col>7</xdr:col>
      <xdr:colOff>438150</xdr:colOff>
      <xdr:row>5</xdr:row>
      <xdr:rowOff>28575</xdr:rowOff>
    </xdr:to>
    <xdr:pic>
      <xdr:nvPicPr>
        <xdr:cNvPr id="3" name="Logo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647700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781050</xdr:colOff>
      <xdr:row>6</xdr:row>
      <xdr:rowOff>123825</xdr:rowOff>
    </xdr:to>
    <xdr:pic>
      <xdr:nvPicPr>
        <xdr:cNvPr id="1" name="Image 271" descr="Sans titre (2)b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905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104775</xdr:rowOff>
    </xdr:from>
    <xdr:to>
      <xdr:col>7</xdr:col>
      <xdr:colOff>295275</xdr:colOff>
      <xdr:row>5</xdr:row>
      <xdr:rowOff>28575</xdr:rowOff>
    </xdr:to>
    <xdr:pic>
      <xdr:nvPicPr>
        <xdr:cNvPr id="2" name="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647700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SheetLayoutView="100" workbookViewId="0" topLeftCell="A1">
      <selection activeCell="F24" sqref="F24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41.57421875" style="0" customWidth="1"/>
    <col min="4" max="8" width="9.28125" style="0" customWidth="1"/>
    <col min="9" max="9" width="3.28125" style="0" customWidth="1"/>
    <col min="10" max="10" width="9.28125" style="0" hidden="1" customWidth="1"/>
    <col min="11" max="11" width="9.8515625" style="0" hidden="1" customWidth="1"/>
    <col min="12" max="12" width="7.00390625" style="0" hidden="1" customWidth="1"/>
    <col min="13" max="13" width="9.8515625" style="0" hidden="1" customWidth="1"/>
    <col min="14" max="14" width="4.00390625" style="0" hidden="1" customWidth="1"/>
    <col min="15" max="15" width="12.00390625" style="0" hidden="1" customWidth="1"/>
  </cols>
  <sheetData>
    <row r="1" spans="2:3" ht="30" customHeight="1">
      <c r="B1" s="54"/>
      <c r="C1" s="73" t="s">
        <v>85</v>
      </c>
    </row>
    <row r="2" spans="1:8" ht="12.75">
      <c r="A2" s="45"/>
      <c r="B2" s="46"/>
      <c r="C2" s="46"/>
      <c r="D2" s="46"/>
      <c r="E2" s="46"/>
      <c r="F2" s="46"/>
      <c r="G2" s="46"/>
      <c r="H2" s="47"/>
    </row>
    <row r="3" spans="1:10" ht="19.5" customHeight="1">
      <c r="A3" s="5"/>
      <c r="B3" s="85" t="s">
        <v>83</v>
      </c>
      <c r="C3" s="85"/>
      <c r="D3" s="85"/>
      <c r="E3" s="85"/>
      <c r="F3" s="85"/>
      <c r="G3" s="85"/>
      <c r="H3" s="86"/>
      <c r="J3" s="1"/>
    </row>
    <row r="4" spans="1:8" ht="12.75" customHeight="1">
      <c r="A4" s="5"/>
      <c r="B4" s="87" t="s">
        <v>84</v>
      </c>
      <c r="C4" s="87"/>
      <c r="D4" s="87"/>
      <c r="E4" s="87"/>
      <c r="F4" s="87"/>
      <c r="G4" s="87"/>
      <c r="H4" s="88"/>
    </row>
    <row r="5" spans="1:8" ht="12.75" customHeight="1">
      <c r="A5" s="5"/>
      <c r="B5" s="87" t="s">
        <v>2</v>
      </c>
      <c r="C5" s="87"/>
      <c r="D5" s="87"/>
      <c r="E5" s="87"/>
      <c r="F5" s="87"/>
      <c r="G5" s="87"/>
      <c r="H5" s="88"/>
    </row>
    <row r="6" spans="1:8" ht="13.5" customHeight="1">
      <c r="A6" s="5"/>
      <c r="B6" s="6"/>
      <c r="C6" s="92"/>
      <c r="D6" s="92"/>
      <c r="E6" s="92"/>
      <c r="F6" s="93"/>
      <c r="G6" s="6"/>
      <c r="H6" s="7"/>
    </row>
    <row r="7" spans="1:9" ht="12.75" customHeight="1">
      <c r="A7" s="18"/>
      <c r="B7" s="9"/>
      <c r="C7" s="10"/>
      <c r="D7" s="14"/>
      <c r="E7" s="13"/>
      <c r="F7" s="89" t="s">
        <v>36</v>
      </c>
      <c r="G7" s="90"/>
      <c r="H7" s="91"/>
      <c r="I7" s="26"/>
    </row>
    <row r="8" spans="1:8" ht="12.75" customHeight="1">
      <c r="A8" s="5"/>
      <c r="B8" s="20" t="s">
        <v>11</v>
      </c>
      <c r="C8" s="19"/>
      <c r="D8" s="97" t="s">
        <v>39</v>
      </c>
      <c r="E8" s="97"/>
      <c r="F8" s="97"/>
      <c r="G8" s="97"/>
      <c r="H8" s="98"/>
    </row>
    <row r="9" spans="1:8" ht="12.75" customHeight="1">
      <c r="A9" s="5"/>
      <c r="B9" s="66"/>
      <c r="C9" s="9"/>
      <c r="D9" s="14"/>
      <c r="E9" s="14"/>
      <c r="F9" s="14"/>
      <c r="G9" s="14"/>
      <c r="H9" s="27"/>
    </row>
    <row r="10" spans="1:8" ht="12.75" customHeight="1">
      <c r="A10" s="5"/>
      <c r="B10" s="28" t="s">
        <v>12</v>
      </c>
      <c r="C10" s="29" t="s">
        <v>14</v>
      </c>
      <c r="D10" s="30" t="s">
        <v>15</v>
      </c>
      <c r="E10" s="30" t="s">
        <v>3</v>
      </c>
      <c r="F10" s="30" t="s">
        <v>4</v>
      </c>
      <c r="G10" s="31"/>
      <c r="H10" s="32"/>
    </row>
    <row r="11" spans="1:8" ht="12.75" customHeight="1">
      <c r="A11" s="5"/>
      <c r="B11" s="33" t="s">
        <v>13</v>
      </c>
      <c r="C11" s="34"/>
      <c r="D11" s="35" t="s">
        <v>5</v>
      </c>
      <c r="E11" s="35" t="s">
        <v>5</v>
      </c>
      <c r="F11" s="35" t="s">
        <v>5</v>
      </c>
      <c r="G11" s="35" t="s">
        <v>6</v>
      </c>
      <c r="H11" s="36" t="s">
        <v>7</v>
      </c>
    </row>
    <row r="12" spans="1:14" ht="12.75" customHeight="1">
      <c r="A12" s="5"/>
      <c r="B12" s="67"/>
      <c r="C12" s="8" t="s">
        <v>16</v>
      </c>
      <c r="D12" s="37"/>
      <c r="E12" s="37"/>
      <c r="F12" s="37"/>
      <c r="G12" s="37"/>
      <c r="H12" s="38"/>
      <c r="N12" s="74"/>
    </row>
    <row r="13" spans="1:14" ht="12.75" customHeight="1">
      <c r="A13" s="5"/>
      <c r="B13" s="62"/>
      <c r="C13" s="9"/>
      <c r="D13" s="14" t="s">
        <v>0</v>
      </c>
      <c r="E13" s="12"/>
      <c r="F13" s="12"/>
      <c r="G13" s="12"/>
      <c r="H13" s="11"/>
      <c r="I13" s="94" t="s">
        <v>10</v>
      </c>
      <c r="N13" s="74"/>
    </row>
    <row r="14" spans="1:15" ht="12.75" customHeight="1">
      <c r="A14" s="5"/>
      <c r="B14" s="62" t="s">
        <v>17</v>
      </c>
      <c r="C14" s="9" t="s">
        <v>40</v>
      </c>
      <c r="D14" s="14" t="s">
        <v>0</v>
      </c>
      <c r="E14" s="12"/>
      <c r="F14" s="12"/>
      <c r="G14" s="12"/>
      <c r="H14" s="55">
        <v>0.625</v>
      </c>
      <c r="I14" s="95"/>
      <c r="N14" s="75" t="s">
        <v>33</v>
      </c>
      <c r="O14" s="76" t="s">
        <v>34</v>
      </c>
    </row>
    <row r="15" spans="1:18" ht="12.75" customHeight="1" thickBot="1">
      <c r="A15" s="5"/>
      <c r="B15" s="62" t="s">
        <v>41</v>
      </c>
      <c r="C15" s="9" t="s">
        <v>42</v>
      </c>
      <c r="D15" s="14" t="s">
        <v>0</v>
      </c>
      <c r="E15" s="12">
        <v>54.05</v>
      </c>
      <c r="F15" s="13">
        <f>E15</f>
        <v>54.05</v>
      </c>
      <c r="G15" s="56">
        <v>0.05555555555555555</v>
      </c>
      <c r="H15" s="55">
        <f>H14+G15</f>
        <v>0.6805555555555556</v>
      </c>
      <c r="I15" s="95"/>
      <c r="J15" s="72">
        <f>F15/50*60</f>
        <v>64.86</v>
      </c>
      <c r="K15" t="e">
        <f aca="true" t="shared" si="0" ref="K15:K25">D15/60*60</f>
        <v>#VALUE!</v>
      </c>
      <c r="L15">
        <f>E15/50*60</f>
        <v>64.86</v>
      </c>
      <c r="M15" t="e">
        <f>#REF!+L15</f>
        <v>#REF!</v>
      </c>
      <c r="N15" s="74">
        <f aca="true" t="shared" si="1" ref="N15:N25">G15*1440</f>
        <v>80</v>
      </c>
      <c r="O15">
        <f aca="true" t="shared" si="2" ref="O15:O26">60*F15/N15</f>
        <v>40.5375</v>
      </c>
      <c r="R15" s="77"/>
    </row>
    <row r="16" spans="1:15" ht="12.75" customHeight="1" thickBot="1">
      <c r="A16" s="5"/>
      <c r="B16" s="68"/>
      <c r="C16" s="42" t="s">
        <v>77</v>
      </c>
      <c r="D16" s="43" t="str">
        <f>D14</f>
        <v> </v>
      </c>
      <c r="E16" s="43">
        <f>E15</f>
        <v>54.05</v>
      </c>
      <c r="F16" s="43">
        <f>E16</f>
        <v>54.05</v>
      </c>
      <c r="G16" s="57">
        <v>0.020833333333333332</v>
      </c>
      <c r="H16" s="15"/>
      <c r="I16" s="95"/>
      <c r="J16" s="72">
        <f aca="true" t="shared" si="3" ref="J16:J25">F16/50*60</f>
        <v>64.86</v>
      </c>
      <c r="K16" t="e">
        <f t="shared" si="0"/>
        <v>#VALUE!</v>
      </c>
      <c r="L16">
        <f aca="true" t="shared" si="4" ref="L16:L24">E16/50*60</f>
        <v>64.86</v>
      </c>
      <c r="M16" t="e">
        <f aca="true" t="shared" si="5" ref="M16:M24">K15+L16</f>
        <v>#VALUE!</v>
      </c>
      <c r="N16" s="74">
        <f t="shared" si="1"/>
        <v>30</v>
      </c>
      <c r="O16">
        <f t="shared" si="2"/>
        <v>108.1</v>
      </c>
    </row>
    <row r="17" spans="1:15" ht="12.75" customHeight="1">
      <c r="A17" s="5"/>
      <c r="B17" s="62" t="s">
        <v>44</v>
      </c>
      <c r="C17" s="9" t="s">
        <v>43</v>
      </c>
      <c r="D17" s="14" t="s">
        <v>0</v>
      </c>
      <c r="E17" s="12">
        <v>3</v>
      </c>
      <c r="F17" s="12">
        <f>E17</f>
        <v>3</v>
      </c>
      <c r="G17" s="12"/>
      <c r="H17" s="55">
        <f>H15+G16</f>
        <v>0.701388888888889</v>
      </c>
      <c r="I17" s="95"/>
      <c r="J17" s="72">
        <f t="shared" si="3"/>
        <v>3.5999999999999996</v>
      </c>
      <c r="K17" t="e">
        <f t="shared" si="0"/>
        <v>#VALUE!</v>
      </c>
      <c r="L17">
        <f t="shared" si="4"/>
        <v>3.5999999999999996</v>
      </c>
      <c r="M17" t="e">
        <f t="shared" si="5"/>
        <v>#VALUE!</v>
      </c>
      <c r="N17" s="74">
        <f t="shared" si="1"/>
        <v>0</v>
      </c>
      <c r="O17" t="e">
        <f t="shared" si="2"/>
        <v>#DIV/0!</v>
      </c>
    </row>
    <row r="18" spans="1:15" ht="12.75" customHeight="1">
      <c r="A18" s="5"/>
      <c r="B18" s="49" t="s">
        <v>9</v>
      </c>
      <c r="C18" s="39" t="s">
        <v>8</v>
      </c>
      <c r="D18" s="4">
        <v>0</v>
      </c>
      <c r="E18" s="4">
        <f>E15</f>
        <v>54.05</v>
      </c>
      <c r="F18" s="4">
        <f>E18+D18</f>
        <v>54.05</v>
      </c>
      <c r="G18" s="2"/>
      <c r="H18" s="16"/>
      <c r="I18" s="95"/>
      <c r="J18" s="72">
        <f t="shared" si="3"/>
        <v>64.86</v>
      </c>
      <c r="K18">
        <f t="shared" si="0"/>
        <v>0</v>
      </c>
      <c r="L18">
        <f t="shared" si="4"/>
        <v>64.86</v>
      </c>
      <c r="M18" t="e">
        <f t="shared" si="5"/>
        <v>#VALUE!</v>
      </c>
      <c r="N18" s="74">
        <f t="shared" si="1"/>
        <v>0</v>
      </c>
      <c r="O18" t="e">
        <f t="shared" si="2"/>
        <v>#DIV/0!</v>
      </c>
    </row>
    <row r="19" spans="1:15" ht="12.75" customHeight="1">
      <c r="A19" s="5"/>
      <c r="B19" s="50">
        <v>1</v>
      </c>
      <c r="C19" s="53" t="s">
        <v>18</v>
      </c>
      <c r="D19" s="52">
        <f>D21+D23</f>
        <v>43.5</v>
      </c>
      <c r="E19" s="52">
        <f>E20+E22+E24+samedi!E15+samedi!E17</f>
        <v>109.5</v>
      </c>
      <c r="F19" s="52">
        <f>D19+E19</f>
        <v>153</v>
      </c>
      <c r="G19" s="3"/>
      <c r="H19" s="17"/>
      <c r="I19" s="95"/>
      <c r="J19" s="72">
        <f>F19/50*60</f>
        <v>183.6</v>
      </c>
      <c r="K19">
        <f t="shared" si="0"/>
        <v>43.5</v>
      </c>
      <c r="L19">
        <f t="shared" si="4"/>
        <v>131.4</v>
      </c>
      <c r="M19">
        <f t="shared" si="5"/>
        <v>131.4</v>
      </c>
      <c r="N19" s="74">
        <f t="shared" si="1"/>
        <v>0</v>
      </c>
      <c r="O19" t="e">
        <f t="shared" si="2"/>
        <v>#DIV/0!</v>
      </c>
    </row>
    <row r="20" spans="1:15" ht="12.75" customHeight="1">
      <c r="A20" s="5"/>
      <c r="B20" s="62" t="s">
        <v>45</v>
      </c>
      <c r="C20" s="9"/>
      <c r="D20" s="51"/>
      <c r="E20" s="12">
        <v>27.3</v>
      </c>
      <c r="F20" s="13">
        <f>E20</f>
        <v>27.3</v>
      </c>
      <c r="G20" s="58">
        <v>0.024305555555555556</v>
      </c>
      <c r="H20" s="55">
        <f>H17+G20</f>
        <v>0.7256944444444445</v>
      </c>
      <c r="I20" s="95"/>
      <c r="J20" s="72">
        <f t="shared" si="3"/>
        <v>32.760000000000005</v>
      </c>
      <c r="K20">
        <f t="shared" si="0"/>
        <v>0</v>
      </c>
      <c r="L20">
        <f t="shared" si="4"/>
        <v>32.760000000000005</v>
      </c>
      <c r="M20">
        <f t="shared" si="5"/>
        <v>76.26</v>
      </c>
      <c r="N20" s="74">
        <f t="shared" si="1"/>
        <v>35</v>
      </c>
      <c r="O20">
        <f t="shared" si="2"/>
        <v>46.8</v>
      </c>
    </row>
    <row r="21" spans="1:15" ht="12.75" customHeight="1">
      <c r="A21" s="5"/>
      <c r="B21" s="69" t="s">
        <v>46</v>
      </c>
      <c r="C21" s="40" t="s">
        <v>47</v>
      </c>
      <c r="D21" s="44">
        <v>30.6</v>
      </c>
      <c r="E21" s="12"/>
      <c r="F21" s="13"/>
      <c r="G21" s="60">
        <v>0.0020833333333333333</v>
      </c>
      <c r="H21" s="59">
        <f>H20+G21</f>
        <v>0.7277777777777779</v>
      </c>
      <c r="I21" s="95"/>
      <c r="J21" s="72">
        <f t="shared" si="3"/>
        <v>0</v>
      </c>
      <c r="K21">
        <f>D21/50*60</f>
        <v>36.72</v>
      </c>
      <c r="L21">
        <f t="shared" si="4"/>
        <v>0</v>
      </c>
      <c r="M21">
        <f t="shared" si="5"/>
        <v>0</v>
      </c>
      <c r="N21" s="74">
        <f t="shared" si="1"/>
        <v>3</v>
      </c>
      <c r="O21">
        <f t="shared" si="2"/>
        <v>0</v>
      </c>
    </row>
    <row r="22" spans="1:15" ht="12.75" customHeight="1">
      <c r="A22" s="5"/>
      <c r="B22" s="62" t="s">
        <v>49</v>
      </c>
      <c r="C22" s="9"/>
      <c r="D22" s="14" t="s">
        <v>0</v>
      </c>
      <c r="E22" s="12">
        <v>39.6</v>
      </c>
      <c r="F22" s="13">
        <f>E22+D21</f>
        <v>70.2</v>
      </c>
      <c r="G22" s="58">
        <v>0.05902777777777778</v>
      </c>
      <c r="H22" s="55">
        <f>H21+G22</f>
        <v>0.7868055555555556</v>
      </c>
      <c r="I22" s="95"/>
      <c r="J22" s="72">
        <f t="shared" si="3"/>
        <v>84.24000000000001</v>
      </c>
      <c r="K22" t="e">
        <f t="shared" si="0"/>
        <v>#VALUE!</v>
      </c>
      <c r="L22">
        <f t="shared" si="4"/>
        <v>47.52</v>
      </c>
      <c r="M22">
        <f>K21+L22</f>
        <v>84.24000000000001</v>
      </c>
      <c r="N22" s="74">
        <f t="shared" si="1"/>
        <v>85.00000000000001</v>
      </c>
      <c r="O22">
        <f t="shared" si="2"/>
        <v>49.55294117647058</v>
      </c>
    </row>
    <row r="23" spans="1:15" ht="12.75" customHeight="1">
      <c r="A23" s="5"/>
      <c r="B23" s="69" t="s">
        <v>30</v>
      </c>
      <c r="C23" s="40" t="s">
        <v>48</v>
      </c>
      <c r="D23" s="44">
        <v>12.9</v>
      </c>
      <c r="E23" s="41"/>
      <c r="F23" s="41"/>
      <c r="G23" s="60">
        <v>0.0020833333333333333</v>
      </c>
      <c r="H23" s="59">
        <f>H22+G23</f>
        <v>0.788888888888889</v>
      </c>
      <c r="I23" s="95"/>
      <c r="J23" s="72">
        <f t="shared" si="3"/>
        <v>0</v>
      </c>
      <c r="K23">
        <f>D23/50*60</f>
        <v>15.48</v>
      </c>
      <c r="L23">
        <f t="shared" si="4"/>
        <v>0</v>
      </c>
      <c r="M23" t="e">
        <f t="shared" si="5"/>
        <v>#VALUE!</v>
      </c>
      <c r="N23" s="74">
        <f t="shared" si="1"/>
        <v>3</v>
      </c>
      <c r="O23">
        <f t="shared" si="2"/>
        <v>0</v>
      </c>
    </row>
    <row r="24" spans="1:15" ht="12.75" customHeight="1">
      <c r="A24" s="5"/>
      <c r="B24" s="62" t="s">
        <v>50</v>
      </c>
      <c r="C24" s="9" t="s">
        <v>74</v>
      </c>
      <c r="D24" s="12" t="s">
        <v>0</v>
      </c>
      <c r="E24" s="13">
        <v>26.6</v>
      </c>
      <c r="F24" s="13">
        <f>D23+E24</f>
        <v>39.5</v>
      </c>
      <c r="G24" s="58">
        <v>0.034722222222222224</v>
      </c>
      <c r="H24" s="55">
        <f>H23+G24</f>
        <v>0.8236111111111112</v>
      </c>
      <c r="I24" s="96"/>
      <c r="J24" s="72">
        <f t="shared" si="3"/>
        <v>47.400000000000006</v>
      </c>
      <c r="K24" t="e">
        <f t="shared" si="0"/>
        <v>#VALUE!</v>
      </c>
      <c r="L24">
        <f t="shared" si="4"/>
        <v>31.92</v>
      </c>
      <c r="M24">
        <f t="shared" si="5"/>
        <v>47.400000000000006</v>
      </c>
      <c r="N24" s="74">
        <f t="shared" si="1"/>
        <v>50</v>
      </c>
      <c r="O24">
        <f t="shared" si="2"/>
        <v>47.4</v>
      </c>
    </row>
    <row r="25" spans="1:15" ht="7.5" customHeight="1">
      <c r="A25" s="5"/>
      <c r="B25" s="5"/>
      <c r="C25" s="63"/>
      <c r="D25" s="64"/>
      <c r="E25" s="64"/>
      <c r="F25" s="64"/>
      <c r="G25" s="64"/>
      <c r="H25" s="65"/>
      <c r="I25" s="6"/>
      <c r="J25" s="72">
        <f t="shared" si="3"/>
        <v>0</v>
      </c>
      <c r="K25">
        <f t="shared" si="0"/>
        <v>0</v>
      </c>
      <c r="N25" s="74">
        <f t="shared" si="1"/>
        <v>0</v>
      </c>
      <c r="O25" t="e">
        <f t="shared" si="2"/>
        <v>#DIV/0!</v>
      </c>
    </row>
    <row r="26" spans="1:15" ht="12.75" customHeight="1">
      <c r="A26" s="5"/>
      <c r="B26" s="18"/>
      <c r="C26" s="21" t="s">
        <v>19</v>
      </c>
      <c r="D26" s="24">
        <f>D21+D23</f>
        <v>43.5</v>
      </c>
      <c r="E26" s="24">
        <f>E15+E17+E20+E22+E24</f>
        <v>150.54999999999998</v>
      </c>
      <c r="F26" s="24">
        <f>E26+D26</f>
        <v>194.04999999999998</v>
      </c>
      <c r="G26" s="22"/>
      <c r="H26" s="23">
        <f>D26/F26</f>
        <v>0.2241690286008761</v>
      </c>
      <c r="O26" t="e">
        <f t="shared" si="2"/>
        <v>#DIV/0!</v>
      </c>
    </row>
    <row r="27" spans="1:8" ht="12.75">
      <c r="A27" s="18"/>
      <c r="B27" s="48" t="s">
        <v>0</v>
      </c>
      <c r="C27" s="25"/>
      <c r="D27" s="25"/>
      <c r="E27" s="25"/>
      <c r="F27" s="89" t="s">
        <v>24</v>
      </c>
      <c r="G27" s="90"/>
      <c r="H27" s="91"/>
    </row>
    <row r="29" ht="12.75" hidden="1">
      <c r="G29" s="61">
        <v>0.016666666666666666</v>
      </c>
    </row>
    <row r="30" ht="12.75" hidden="1">
      <c r="G30" s="71" t="e">
        <f>#REF!+#REF!+#REF!+#REF!+#REF!+#REF!+#REF!+#REF!+#REF!+#REF!+#REF!+#REF!+#REF!+#REF!+G24+G22+G20+G16+G15+#REF!+#REF!+#REF!+G29</f>
        <v>#REF!</v>
      </c>
    </row>
    <row r="34" ht="12.75">
      <c r="D34" s="77"/>
    </row>
  </sheetData>
  <sheetProtection/>
  <mergeCells count="8">
    <mergeCell ref="B3:H3"/>
    <mergeCell ref="B4:H4"/>
    <mergeCell ref="F27:H27"/>
    <mergeCell ref="F7:H7"/>
    <mergeCell ref="C6:F6"/>
    <mergeCell ref="I13:I24"/>
    <mergeCell ref="D8:H8"/>
    <mergeCell ref="B5:H5"/>
  </mergeCells>
  <printOptions/>
  <pageMargins left="0.3937007874015748" right="0.3937007874015748" top="0.35433070866141736" bottom="0.3937007874015748" header="0.35433070866141736" footer="0.1181102362204724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B1">
      <selection activeCell="S38" sqref="S38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38.7109375" style="0" customWidth="1"/>
    <col min="4" max="8" width="9.28125" style="0" customWidth="1"/>
    <col min="9" max="9" width="3.28125" style="0" customWidth="1"/>
    <col min="10" max="10" width="9.28125" style="0" hidden="1" customWidth="1"/>
    <col min="11" max="11" width="12.00390625" style="0" hidden="1" customWidth="1"/>
    <col min="12" max="12" width="7.00390625" style="0" hidden="1" customWidth="1"/>
    <col min="13" max="13" width="12.00390625" style="0" hidden="1" customWidth="1"/>
    <col min="14" max="14" width="3.00390625" style="0" customWidth="1"/>
    <col min="15" max="15" width="6.00390625" style="0" customWidth="1"/>
  </cols>
  <sheetData>
    <row r="1" spans="2:3" ht="30" customHeight="1">
      <c r="B1" s="54"/>
      <c r="C1" s="73" t="s">
        <v>85</v>
      </c>
    </row>
    <row r="2" spans="1:8" ht="12.75">
      <c r="A2" s="45"/>
      <c r="B2" s="46"/>
      <c r="C2" s="46"/>
      <c r="D2" s="46"/>
      <c r="E2" s="46"/>
      <c r="F2" s="46"/>
      <c r="G2" s="46"/>
      <c r="H2" s="47"/>
    </row>
    <row r="3" spans="1:10" ht="19.5" customHeight="1">
      <c r="A3" s="5"/>
      <c r="B3" s="85" t="s">
        <v>83</v>
      </c>
      <c r="C3" s="85"/>
      <c r="D3" s="85"/>
      <c r="E3" s="85"/>
      <c r="F3" s="85"/>
      <c r="G3" s="85"/>
      <c r="H3" s="86"/>
      <c r="J3" s="1"/>
    </row>
    <row r="4" spans="1:8" ht="12.75" customHeight="1">
      <c r="A4" s="5"/>
      <c r="B4" s="87" t="s">
        <v>84</v>
      </c>
      <c r="C4" s="87"/>
      <c r="D4" s="87"/>
      <c r="E4" s="87"/>
      <c r="F4" s="87"/>
      <c r="G4" s="87"/>
      <c r="H4" s="88"/>
    </row>
    <row r="5" spans="1:8" ht="12.75" customHeight="1">
      <c r="A5" s="5"/>
      <c r="B5" s="87" t="s">
        <v>2</v>
      </c>
      <c r="C5" s="87"/>
      <c r="D5" s="87"/>
      <c r="E5" s="87"/>
      <c r="F5" s="87"/>
      <c r="G5" s="87"/>
      <c r="H5" s="88"/>
    </row>
    <row r="6" spans="1:8" ht="13.5" customHeight="1">
      <c r="A6" s="5"/>
      <c r="B6" s="6"/>
      <c r="C6" s="92"/>
      <c r="D6" s="92"/>
      <c r="E6" s="92"/>
      <c r="F6" s="93"/>
      <c r="G6" s="6"/>
      <c r="H6" s="7"/>
    </row>
    <row r="7" spans="1:9" ht="12.75" customHeight="1">
      <c r="A7" s="18"/>
      <c r="B7" s="9"/>
      <c r="C7" s="8"/>
      <c r="D7" s="14"/>
      <c r="E7" s="13"/>
      <c r="F7" s="89" t="s">
        <v>37</v>
      </c>
      <c r="G7" s="90"/>
      <c r="H7" s="91"/>
      <c r="I7" s="26"/>
    </row>
    <row r="8" spans="1:8" ht="12.75" customHeight="1">
      <c r="A8" s="5"/>
      <c r="B8" s="20" t="s">
        <v>20</v>
      </c>
      <c r="C8" s="19"/>
      <c r="D8" s="97" t="s">
        <v>51</v>
      </c>
      <c r="E8" s="97"/>
      <c r="F8" s="97"/>
      <c r="G8" s="97"/>
      <c r="H8" s="98"/>
    </row>
    <row r="9" spans="1:8" ht="12.75" customHeight="1">
      <c r="A9" s="5"/>
      <c r="B9" s="66"/>
      <c r="C9" s="9"/>
      <c r="D9" s="14"/>
      <c r="E9" s="14"/>
      <c r="F9" s="14"/>
      <c r="G9" s="14"/>
      <c r="H9" s="27"/>
    </row>
    <row r="10" spans="1:8" ht="12.75" customHeight="1">
      <c r="A10" s="5"/>
      <c r="B10" s="28" t="s">
        <v>12</v>
      </c>
      <c r="C10" s="29" t="s">
        <v>14</v>
      </c>
      <c r="D10" s="30" t="s">
        <v>15</v>
      </c>
      <c r="E10" s="30" t="s">
        <v>3</v>
      </c>
      <c r="F10" s="30" t="s">
        <v>4</v>
      </c>
      <c r="G10" s="31"/>
      <c r="H10" s="32"/>
    </row>
    <row r="11" spans="1:8" ht="12.75" customHeight="1">
      <c r="A11" s="5"/>
      <c r="B11" s="33" t="s">
        <v>13</v>
      </c>
      <c r="C11" s="34"/>
      <c r="D11" s="35" t="s">
        <v>5</v>
      </c>
      <c r="E11" s="35" t="s">
        <v>5</v>
      </c>
      <c r="F11" s="35" t="s">
        <v>5</v>
      </c>
      <c r="G11" s="35" t="s">
        <v>6</v>
      </c>
      <c r="H11" s="36" t="s">
        <v>7</v>
      </c>
    </row>
    <row r="12" spans="1:8" ht="12.75" customHeight="1">
      <c r="A12" s="5"/>
      <c r="B12" s="67"/>
      <c r="C12" s="8" t="s">
        <v>21</v>
      </c>
      <c r="D12" s="37"/>
      <c r="E12" s="37"/>
      <c r="F12" s="37"/>
      <c r="G12" s="37"/>
      <c r="H12" s="38"/>
    </row>
    <row r="13" spans="1:9" ht="12.75" customHeight="1">
      <c r="A13" s="5"/>
      <c r="B13" s="62"/>
      <c r="C13" s="9"/>
      <c r="D13" s="14" t="s">
        <v>0</v>
      </c>
      <c r="E13" s="12"/>
      <c r="F13" s="12"/>
      <c r="G13" s="12"/>
      <c r="H13" s="11"/>
      <c r="I13" s="101" t="s">
        <v>1</v>
      </c>
    </row>
    <row r="14" spans="1:13" ht="12.75" customHeight="1">
      <c r="A14" s="5"/>
      <c r="B14" s="62" t="s">
        <v>52</v>
      </c>
      <c r="C14" s="9" t="s">
        <v>75</v>
      </c>
      <c r="D14" s="14" t="s">
        <v>0</v>
      </c>
      <c r="E14" s="12"/>
      <c r="F14" s="12"/>
      <c r="G14" s="58"/>
      <c r="H14" s="55">
        <v>0.2798611111111111</v>
      </c>
      <c r="I14" s="102"/>
      <c r="J14" s="72">
        <f aca="true" t="shared" si="0" ref="J14:J19">F14/50*60</f>
        <v>0</v>
      </c>
      <c r="K14" t="e">
        <f aca="true" t="shared" si="1" ref="K14:K19">D14/60*60</f>
        <v>#VALUE!</v>
      </c>
      <c r="L14">
        <f aca="true" t="shared" si="2" ref="L14:L19">E14/50*60</f>
        <v>0</v>
      </c>
      <c r="M14">
        <f>K12+L14</f>
        <v>0</v>
      </c>
    </row>
    <row r="15" spans="1:13" ht="12.75" customHeight="1" thickBot="1">
      <c r="A15" s="5"/>
      <c r="B15" s="62" t="s">
        <v>53</v>
      </c>
      <c r="C15" s="9" t="s">
        <v>54</v>
      </c>
      <c r="D15" s="14" t="s">
        <v>0</v>
      </c>
      <c r="E15" s="12">
        <v>13</v>
      </c>
      <c r="F15" s="12">
        <f>E15</f>
        <v>13</v>
      </c>
      <c r="G15" s="58">
        <v>0.011805555555555555</v>
      </c>
      <c r="H15" s="55">
        <f>G15+H14</f>
        <v>0.2916666666666667</v>
      </c>
      <c r="I15" s="102"/>
      <c r="J15" s="72">
        <f t="shared" si="0"/>
        <v>15.600000000000001</v>
      </c>
      <c r="K15" t="e">
        <f t="shared" si="1"/>
        <v>#VALUE!</v>
      </c>
      <c r="L15">
        <f t="shared" si="2"/>
        <v>15.600000000000001</v>
      </c>
      <c r="M15">
        <f>K13+L15</f>
        <v>15.600000000000001</v>
      </c>
    </row>
    <row r="16" spans="1:13" ht="12.75" customHeight="1" thickBot="1">
      <c r="A16" s="5"/>
      <c r="B16" s="68"/>
      <c r="C16" s="42" t="s">
        <v>55</v>
      </c>
      <c r="D16" s="43">
        <f>Vendredi!D21+Vendredi!D23</f>
        <v>43.5</v>
      </c>
      <c r="E16" s="43">
        <f>E15+Vendredi!E17+Vendredi!E20+Vendredi!E22+Vendredi!E24</f>
        <v>109.5</v>
      </c>
      <c r="F16" s="43">
        <f>E16+D16</f>
        <v>153</v>
      </c>
      <c r="G16" s="57">
        <v>0.027777777777777776</v>
      </c>
      <c r="H16" s="15"/>
      <c r="I16" s="102"/>
      <c r="J16" s="72">
        <f t="shared" si="0"/>
        <v>183.6</v>
      </c>
      <c r="K16">
        <f t="shared" si="1"/>
        <v>43.5</v>
      </c>
      <c r="L16">
        <f t="shared" si="2"/>
        <v>131.4</v>
      </c>
      <c r="M16" t="e">
        <f>K15+L16</f>
        <v>#VALUE!</v>
      </c>
    </row>
    <row r="17" spans="1:13" ht="12.75" customHeight="1">
      <c r="A17" s="5"/>
      <c r="B17" s="62" t="s">
        <v>56</v>
      </c>
      <c r="C17" s="9" t="s">
        <v>28</v>
      </c>
      <c r="D17" s="14" t="s">
        <v>0</v>
      </c>
      <c r="E17" s="12">
        <v>3</v>
      </c>
      <c r="F17" s="84">
        <f>E17</f>
        <v>3</v>
      </c>
      <c r="G17" s="12"/>
      <c r="H17" s="55">
        <f>H15+G16</f>
        <v>0.3194444444444445</v>
      </c>
      <c r="I17" s="102"/>
      <c r="J17" s="72">
        <f t="shared" si="0"/>
        <v>3.5999999999999996</v>
      </c>
      <c r="K17" t="e">
        <f t="shared" si="1"/>
        <v>#VALUE!</v>
      </c>
      <c r="L17">
        <f t="shared" si="2"/>
        <v>3.5999999999999996</v>
      </c>
      <c r="M17">
        <f>K16+L17</f>
        <v>47.1</v>
      </c>
    </row>
    <row r="18" spans="1:13" ht="12.75" customHeight="1">
      <c r="A18" s="5"/>
      <c r="B18" s="49" t="s">
        <v>9</v>
      </c>
      <c r="C18" s="39" t="s">
        <v>35</v>
      </c>
      <c r="D18" s="4">
        <f>D16</f>
        <v>43.5</v>
      </c>
      <c r="E18" s="4">
        <f>E15+Vendredi!E24+Vendredi!E22+Vendredi!E20+Vendredi!E17</f>
        <v>109.5</v>
      </c>
      <c r="F18" s="4">
        <f>E18+D18</f>
        <v>153</v>
      </c>
      <c r="G18" s="2"/>
      <c r="H18" s="16"/>
      <c r="I18" s="102"/>
      <c r="J18" s="72">
        <f t="shared" si="0"/>
        <v>183.6</v>
      </c>
      <c r="K18">
        <f t="shared" si="1"/>
        <v>43.5</v>
      </c>
      <c r="L18">
        <f t="shared" si="2"/>
        <v>131.4</v>
      </c>
      <c r="M18" t="e">
        <f>K17+L18</f>
        <v>#VALUE!</v>
      </c>
    </row>
    <row r="19" spans="1:13" ht="12.75" customHeight="1">
      <c r="A19" s="5"/>
      <c r="B19" s="50">
        <v>2</v>
      </c>
      <c r="C19" s="53" t="s">
        <v>18</v>
      </c>
      <c r="D19" s="52">
        <f>D21+D23</f>
        <v>43.8</v>
      </c>
      <c r="E19" s="52">
        <f>E17+E20+E22+E24</f>
        <v>48</v>
      </c>
      <c r="F19" s="52">
        <f>D19+E19</f>
        <v>91.8</v>
      </c>
      <c r="G19" s="3"/>
      <c r="H19" s="17"/>
      <c r="I19" s="102"/>
      <c r="J19" s="72">
        <f t="shared" si="0"/>
        <v>110.16</v>
      </c>
      <c r="K19">
        <f t="shared" si="1"/>
        <v>43.8</v>
      </c>
      <c r="L19">
        <f t="shared" si="2"/>
        <v>57.599999999999994</v>
      </c>
      <c r="M19">
        <f>K18+L19</f>
        <v>101.1</v>
      </c>
    </row>
    <row r="20" spans="1:13" ht="17.25" customHeight="1">
      <c r="A20" s="5"/>
      <c r="B20" s="62" t="s">
        <v>57</v>
      </c>
      <c r="C20" s="9"/>
      <c r="D20" s="51"/>
      <c r="E20" s="12">
        <v>3.6</v>
      </c>
      <c r="F20" s="13">
        <f>E20</f>
        <v>3.6</v>
      </c>
      <c r="G20" s="58">
        <v>0.006944444444444444</v>
      </c>
      <c r="H20" s="55">
        <f>G20+H17</f>
        <v>0.3263888888888889</v>
      </c>
      <c r="I20" s="102"/>
      <c r="J20" s="72">
        <f aca="true" t="shared" si="3" ref="J20:J38">F20/50*60</f>
        <v>4.32</v>
      </c>
      <c r="K20">
        <f aca="true" t="shared" si="4" ref="K20:K38">D20/60*60</f>
        <v>0</v>
      </c>
      <c r="L20">
        <f aca="true" t="shared" si="5" ref="L20:L38">E20/40*60</f>
        <v>5.3999999999999995</v>
      </c>
      <c r="M20" t="e">
        <f>#REF!+L20</f>
        <v>#REF!</v>
      </c>
    </row>
    <row r="21" spans="1:13" ht="12.75" customHeight="1">
      <c r="A21" s="5"/>
      <c r="B21" s="69" t="s">
        <v>58</v>
      </c>
      <c r="C21" s="40" t="s">
        <v>64</v>
      </c>
      <c r="D21" s="44">
        <v>13.2</v>
      </c>
      <c r="E21" s="12"/>
      <c r="F21" s="13"/>
      <c r="G21" s="60">
        <v>0.0020833333333333333</v>
      </c>
      <c r="H21" s="59">
        <f>H20+G21</f>
        <v>0.3284722222222222</v>
      </c>
      <c r="I21" s="102"/>
      <c r="J21" s="72">
        <f t="shared" si="3"/>
        <v>0</v>
      </c>
      <c r="K21">
        <f>D21/50*60</f>
        <v>15.84</v>
      </c>
      <c r="L21">
        <f t="shared" si="5"/>
        <v>0</v>
      </c>
      <c r="M21">
        <f>K20+L21</f>
        <v>0</v>
      </c>
    </row>
    <row r="22" spans="1:13" ht="12.75" customHeight="1">
      <c r="A22" s="5"/>
      <c r="B22" s="62" t="s">
        <v>31</v>
      </c>
      <c r="C22" s="9"/>
      <c r="D22" s="14"/>
      <c r="E22" s="12">
        <v>13.4</v>
      </c>
      <c r="F22" s="13">
        <f>E22+D21</f>
        <v>26.6</v>
      </c>
      <c r="G22" s="78">
        <v>0.024305555555555556</v>
      </c>
      <c r="H22" s="55">
        <f>H21+G22</f>
        <v>0.3527777777777778</v>
      </c>
      <c r="I22" s="102"/>
      <c r="J22" s="72">
        <f t="shared" si="3"/>
        <v>31.92</v>
      </c>
      <c r="K22">
        <f t="shared" si="4"/>
        <v>0</v>
      </c>
      <c r="L22">
        <f t="shared" si="5"/>
        <v>20.1</v>
      </c>
      <c r="M22">
        <f>K21+L22</f>
        <v>35.94</v>
      </c>
    </row>
    <row r="23" spans="1:18" ht="12.75" customHeight="1">
      <c r="A23" s="5"/>
      <c r="B23" s="69" t="s">
        <v>59</v>
      </c>
      <c r="C23" s="40" t="s">
        <v>47</v>
      </c>
      <c r="D23" s="44">
        <v>30.6</v>
      </c>
      <c r="E23" s="41"/>
      <c r="F23" s="41"/>
      <c r="G23" s="60">
        <v>0.0020833333333333333</v>
      </c>
      <c r="H23" s="59">
        <f>H22+G23</f>
        <v>0.3548611111111111</v>
      </c>
      <c r="I23" s="102"/>
      <c r="J23" s="72">
        <f t="shared" si="3"/>
        <v>0</v>
      </c>
      <c r="K23">
        <f>D23/50*60</f>
        <v>36.72</v>
      </c>
      <c r="L23">
        <f t="shared" si="5"/>
        <v>0</v>
      </c>
      <c r="M23">
        <f>K22+L23</f>
        <v>0</v>
      </c>
      <c r="P23" s="40"/>
      <c r="Q23" s="44"/>
      <c r="R23" s="41"/>
    </row>
    <row r="24" spans="1:18" ht="12.75" customHeight="1">
      <c r="A24" s="5"/>
      <c r="B24" s="62"/>
      <c r="C24" s="9"/>
      <c r="D24" s="12" t="s">
        <v>0</v>
      </c>
      <c r="E24" s="13">
        <v>28</v>
      </c>
      <c r="F24" s="13"/>
      <c r="G24" s="58"/>
      <c r="H24" s="55"/>
      <c r="I24" s="102"/>
      <c r="J24" s="72">
        <f>F24/50*60</f>
        <v>0</v>
      </c>
      <c r="K24" t="e">
        <f>D24/60*60</f>
        <v>#VALUE!</v>
      </c>
      <c r="L24">
        <f>E24/40*60</f>
        <v>42</v>
      </c>
      <c r="M24">
        <f>K20+L24</f>
        <v>42</v>
      </c>
      <c r="P24" s="9"/>
      <c r="Q24" s="12"/>
      <c r="R24" s="13"/>
    </row>
    <row r="25" spans="1:13" ht="12.75" customHeight="1">
      <c r="A25" s="5"/>
      <c r="B25" s="49" t="s">
        <v>9</v>
      </c>
      <c r="C25" s="39" t="s">
        <v>35</v>
      </c>
      <c r="D25" s="4">
        <f>D21+D23</f>
        <v>43.8</v>
      </c>
      <c r="E25" s="4">
        <f>E17+E20+E22+E24</f>
        <v>48</v>
      </c>
      <c r="F25" s="4">
        <f>E25+D25</f>
        <v>91.8</v>
      </c>
      <c r="G25" s="2"/>
      <c r="H25" s="16"/>
      <c r="I25" s="102"/>
      <c r="J25" s="72">
        <f>F25/50*60</f>
        <v>110.16</v>
      </c>
      <c r="K25">
        <f>D25/60*60</f>
        <v>43.8</v>
      </c>
      <c r="L25">
        <f>E25/50*60</f>
        <v>57.599999999999994</v>
      </c>
      <c r="M25">
        <f>K23+L25</f>
        <v>94.32</v>
      </c>
    </row>
    <row r="26" spans="1:13" ht="12.75" customHeight="1">
      <c r="A26" s="5"/>
      <c r="B26" s="50">
        <v>3</v>
      </c>
      <c r="C26" s="53" t="s">
        <v>18</v>
      </c>
      <c r="D26" s="52">
        <f>D28+D33</f>
        <v>23.9</v>
      </c>
      <c r="E26" s="52">
        <f>E27+E29+E31+E32+E34</f>
        <v>44.8</v>
      </c>
      <c r="F26" s="52">
        <f>D26+E26</f>
        <v>68.69999999999999</v>
      </c>
      <c r="G26" s="3"/>
      <c r="H26" s="17"/>
      <c r="I26" s="102"/>
      <c r="J26" s="72">
        <f>F26/50*60</f>
        <v>82.43999999999998</v>
      </c>
      <c r="K26">
        <f>D26/60*60</f>
        <v>23.9</v>
      </c>
      <c r="L26">
        <f>E26/50*60</f>
        <v>53.75999999999999</v>
      </c>
      <c r="M26">
        <f>K25+L26</f>
        <v>97.55999999999999</v>
      </c>
    </row>
    <row r="27" spans="1:18" ht="12.75" customHeight="1">
      <c r="A27" s="5"/>
      <c r="B27" s="62" t="s">
        <v>23</v>
      </c>
      <c r="C27" s="9"/>
      <c r="D27" s="12" t="s">
        <v>0</v>
      </c>
      <c r="E27" s="13">
        <v>1.6</v>
      </c>
      <c r="F27" s="13">
        <f>D23+E24+E27</f>
        <v>60.2</v>
      </c>
      <c r="G27" s="58">
        <v>0.06597222222222222</v>
      </c>
      <c r="H27" s="55">
        <f>H23+G27</f>
        <v>0.42083333333333334</v>
      </c>
      <c r="I27" s="102"/>
      <c r="J27" s="72">
        <f t="shared" si="3"/>
        <v>72.24</v>
      </c>
      <c r="K27" t="e">
        <f t="shared" si="4"/>
        <v>#VALUE!</v>
      </c>
      <c r="L27">
        <f t="shared" si="5"/>
        <v>2.4</v>
      </c>
      <c r="M27">
        <f>K23+L27</f>
        <v>39.12</v>
      </c>
      <c r="P27" s="9"/>
      <c r="Q27" s="12"/>
      <c r="R27" s="13"/>
    </row>
    <row r="28" spans="1:13" ht="12.75" customHeight="1">
      <c r="A28" s="5"/>
      <c r="B28" s="69" t="s">
        <v>60</v>
      </c>
      <c r="C28" s="40" t="s">
        <v>65</v>
      </c>
      <c r="D28" s="44">
        <v>22.5</v>
      </c>
      <c r="E28" s="12"/>
      <c r="F28" s="13"/>
      <c r="G28" s="60">
        <v>0.0020833333333333333</v>
      </c>
      <c r="H28" s="59">
        <f>H27+G28</f>
        <v>0.42291666666666666</v>
      </c>
      <c r="I28" s="102"/>
      <c r="J28" s="72">
        <f t="shared" si="3"/>
        <v>0</v>
      </c>
      <c r="K28">
        <f>D28/35*60</f>
        <v>38.57142857142858</v>
      </c>
      <c r="L28">
        <f t="shared" si="5"/>
        <v>0</v>
      </c>
      <c r="M28" t="e">
        <f>K27+L28</f>
        <v>#VALUE!</v>
      </c>
    </row>
    <row r="29" spans="1:13" ht="12.75" customHeight="1">
      <c r="A29" s="5"/>
      <c r="B29" s="62" t="s">
        <v>61</v>
      </c>
      <c r="C29" s="9" t="s">
        <v>25</v>
      </c>
      <c r="D29" s="12" t="s">
        <v>0</v>
      </c>
      <c r="E29" s="13">
        <v>5.5</v>
      </c>
      <c r="F29" s="13">
        <f>D28+E29</f>
        <v>28</v>
      </c>
      <c r="G29" s="58">
        <v>0.024305555555555556</v>
      </c>
      <c r="H29" s="55">
        <f>H28+G29</f>
        <v>0.44722222222222224</v>
      </c>
      <c r="I29" s="103"/>
      <c r="J29" s="72">
        <f t="shared" si="3"/>
        <v>33.6</v>
      </c>
      <c r="K29" t="e">
        <f t="shared" si="4"/>
        <v>#VALUE!</v>
      </c>
      <c r="L29">
        <f t="shared" si="5"/>
        <v>8.25</v>
      </c>
      <c r="M29">
        <f>K28+L29</f>
        <v>46.82142857142858</v>
      </c>
    </row>
    <row r="30" spans="1:13" ht="12.75" customHeight="1">
      <c r="A30" s="5"/>
      <c r="B30" s="70"/>
      <c r="C30" s="104" t="s">
        <v>62</v>
      </c>
      <c r="D30" s="104"/>
      <c r="E30" s="104"/>
      <c r="F30" s="105"/>
      <c r="G30" s="105"/>
      <c r="H30" s="106"/>
      <c r="J30" s="72">
        <f t="shared" si="3"/>
        <v>0</v>
      </c>
      <c r="K30">
        <f t="shared" si="4"/>
        <v>0</v>
      </c>
      <c r="L30">
        <f t="shared" si="5"/>
        <v>0</v>
      </c>
      <c r="M30" t="e">
        <f>K29+L30</f>
        <v>#VALUE!</v>
      </c>
    </row>
    <row r="31" spans="1:13" ht="12.75" customHeight="1">
      <c r="A31" s="5"/>
      <c r="B31" s="62" t="s">
        <v>63</v>
      </c>
      <c r="C31" s="9" t="s">
        <v>26</v>
      </c>
      <c r="D31" s="6" t="s">
        <v>0</v>
      </c>
      <c r="E31" s="13">
        <v>1</v>
      </c>
      <c r="F31" s="13">
        <f>E31</f>
        <v>1</v>
      </c>
      <c r="G31" s="58">
        <v>0.041666666666666664</v>
      </c>
      <c r="H31" s="55">
        <f>H29+G31</f>
        <v>0.48888888888888893</v>
      </c>
      <c r="I31" s="99" t="s">
        <v>73</v>
      </c>
      <c r="J31" s="72">
        <f t="shared" si="3"/>
        <v>1.2</v>
      </c>
      <c r="K31" t="e">
        <f t="shared" si="4"/>
        <v>#VALUE!</v>
      </c>
      <c r="L31">
        <f t="shared" si="5"/>
        <v>1.5</v>
      </c>
      <c r="M31">
        <f>K30+L31</f>
        <v>1.5</v>
      </c>
    </row>
    <row r="32" spans="1:18" ht="12.75" customHeight="1">
      <c r="A32" s="5"/>
      <c r="B32" s="62" t="s">
        <v>22</v>
      </c>
      <c r="C32" s="9"/>
      <c r="D32" s="12" t="s">
        <v>0</v>
      </c>
      <c r="E32" s="13">
        <v>20.5</v>
      </c>
      <c r="F32" s="13">
        <f>E32</f>
        <v>20.5</v>
      </c>
      <c r="G32" s="58">
        <v>0.017361111111111112</v>
      </c>
      <c r="H32" s="55">
        <f>H31+G32</f>
        <v>0.5062500000000001</v>
      </c>
      <c r="I32" s="100"/>
      <c r="J32" s="72">
        <f>F32/50*60</f>
        <v>24.599999999999998</v>
      </c>
      <c r="K32" t="e">
        <f>D32/60*60</f>
        <v>#VALUE!</v>
      </c>
      <c r="L32">
        <f>E32/40*60</f>
        <v>30.749999999999996</v>
      </c>
      <c r="M32" t="e">
        <f>K29+L32</f>
        <v>#VALUE!</v>
      </c>
      <c r="P32" s="9"/>
      <c r="Q32" s="12"/>
      <c r="R32" s="13"/>
    </row>
    <row r="33" spans="1:13" ht="12.75" customHeight="1">
      <c r="A33" s="5"/>
      <c r="B33" s="69" t="s">
        <v>66</v>
      </c>
      <c r="C33" s="40" t="s">
        <v>67</v>
      </c>
      <c r="D33" s="44">
        <v>1.4</v>
      </c>
      <c r="E33" s="12"/>
      <c r="F33" s="13"/>
      <c r="G33" s="60">
        <v>0.0020833333333333333</v>
      </c>
      <c r="H33" s="59">
        <f>H32+G33</f>
        <v>0.5083333333333334</v>
      </c>
      <c r="I33" s="100"/>
      <c r="J33" s="72">
        <f>F33/50*60</f>
        <v>0</v>
      </c>
      <c r="K33">
        <f>D33/35*60</f>
        <v>2.4</v>
      </c>
      <c r="L33">
        <f>E33/40*60</f>
        <v>0</v>
      </c>
      <c r="M33" t="e">
        <f>K32+L33</f>
        <v>#VALUE!</v>
      </c>
    </row>
    <row r="34" spans="1:13" ht="12.75" customHeight="1" thickBot="1">
      <c r="A34" s="5"/>
      <c r="B34" s="62" t="s">
        <v>32</v>
      </c>
      <c r="C34" s="9" t="s">
        <v>54</v>
      </c>
      <c r="D34" s="14" t="s">
        <v>0</v>
      </c>
      <c r="E34" s="12">
        <v>16.2</v>
      </c>
      <c r="F34" s="13">
        <f>E34+D33</f>
        <v>17.599999999999998</v>
      </c>
      <c r="G34" s="56">
        <v>0.017361111111111112</v>
      </c>
      <c r="H34" s="55">
        <f>H33+G34</f>
        <v>0.5256944444444446</v>
      </c>
      <c r="I34" s="100"/>
      <c r="J34" s="72">
        <f t="shared" si="3"/>
        <v>21.119999999999997</v>
      </c>
      <c r="K34" t="e">
        <f t="shared" si="4"/>
        <v>#VALUE!</v>
      </c>
      <c r="L34">
        <f t="shared" si="5"/>
        <v>24.299999999999997</v>
      </c>
      <c r="M34" t="e">
        <f>K31+L34</f>
        <v>#VALUE!</v>
      </c>
    </row>
    <row r="35" spans="1:13" ht="12.75" customHeight="1" thickBot="1">
      <c r="A35" s="5"/>
      <c r="B35" s="68"/>
      <c r="C35" s="42" t="s">
        <v>68</v>
      </c>
      <c r="D35" s="43">
        <f>D21+D23+D28+D33</f>
        <v>67.7</v>
      </c>
      <c r="E35" s="43">
        <f>E17+E20+E22+E24+E27+E29+E31+E32+E34</f>
        <v>92.8</v>
      </c>
      <c r="F35" s="43">
        <f>D35+E35</f>
        <v>160.5</v>
      </c>
      <c r="G35" s="57">
        <v>0.027777777777777776</v>
      </c>
      <c r="H35" s="15"/>
      <c r="I35" s="100"/>
      <c r="J35" s="72">
        <f t="shared" si="3"/>
        <v>192.6</v>
      </c>
      <c r="K35">
        <f t="shared" si="4"/>
        <v>67.7</v>
      </c>
      <c r="L35">
        <f t="shared" si="5"/>
        <v>139.2</v>
      </c>
      <c r="M35" t="e">
        <f>K34+L35</f>
        <v>#VALUE!</v>
      </c>
    </row>
    <row r="36" spans="1:13" ht="12.75" customHeight="1">
      <c r="A36" s="5"/>
      <c r="B36" s="62" t="s">
        <v>69</v>
      </c>
      <c r="C36" s="9" t="s">
        <v>43</v>
      </c>
      <c r="D36" s="14" t="s">
        <v>0</v>
      </c>
      <c r="E36" s="12">
        <v>3</v>
      </c>
      <c r="F36" s="12">
        <f>E36</f>
        <v>3</v>
      </c>
      <c r="G36" s="12"/>
      <c r="H36" s="55">
        <f>H34+G35</f>
        <v>0.5534722222222224</v>
      </c>
      <c r="I36" s="100"/>
      <c r="J36" s="72">
        <f t="shared" si="3"/>
        <v>3.5999999999999996</v>
      </c>
      <c r="K36" t="e">
        <f t="shared" si="4"/>
        <v>#VALUE!</v>
      </c>
      <c r="L36">
        <f t="shared" si="5"/>
        <v>4.5</v>
      </c>
      <c r="M36">
        <f>K35+L36</f>
        <v>72.2</v>
      </c>
    </row>
    <row r="37" spans="1:13" ht="12.75" customHeight="1">
      <c r="A37" s="5"/>
      <c r="B37" s="49" t="s">
        <v>9</v>
      </c>
      <c r="C37" s="39" t="s">
        <v>35</v>
      </c>
      <c r="D37" s="4">
        <f>D28+D33</f>
        <v>23.9</v>
      </c>
      <c r="E37" s="4">
        <f>E27+E29+E31+E34+E32</f>
        <v>44.8</v>
      </c>
      <c r="F37" s="4">
        <f>D37+E37</f>
        <v>68.69999999999999</v>
      </c>
      <c r="G37" s="2"/>
      <c r="H37" s="16"/>
      <c r="I37" s="100"/>
      <c r="J37" s="72">
        <f t="shared" si="3"/>
        <v>82.43999999999998</v>
      </c>
      <c r="K37">
        <f t="shared" si="4"/>
        <v>23.9</v>
      </c>
      <c r="L37">
        <f t="shared" si="5"/>
        <v>67.19999999999999</v>
      </c>
      <c r="M37" t="e">
        <f>K36+L37</f>
        <v>#VALUE!</v>
      </c>
    </row>
    <row r="38" spans="1:13" ht="12.75" customHeight="1">
      <c r="A38" s="5"/>
      <c r="B38" s="50">
        <v>4</v>
      </c>
      <c r="C38" s="53" t="s">
        <v>18</v>
      </c>
      <c r="D38" s="52">
        <f>D40</f>
        <v>13.2</v>
      </c>
      <c r="E38" s="52">
        <f>E36+E39+E44</f>
        <v>55.95</v>
      </c>
      <c r="F38" s="52">
        <f>D38+E38</f>
        <v>69.15</v>
      </c>
      <c r="G38" s="3"/>
      <c r="H38" s="17"/>
      <c r="I38" s="100"/>
      <c r="J38" s="72">
        <f t="shared" si="3"/>
        <v>82.98</v>
      </c>
      <c r="K38">
        <f t="shared" si="4"/>
        <v>13.2</v>
      </c>
      <c r="L38">
        <f t="shared" si="5"/>
        <v>83.92500000000001</v>
      </c>
      <c r="M38">
        <f>K37+L38</f>
        <v>107.82500000000002</v>
      </c>
    </row>
    <row r="39" spans="1:13" ht="17.25" customHeight="1">
      <c r="A39" s="5"/>
      <c r="B39" s="62" t="s">
        <v>70</v>
      </c>
      <c r="C39" s="9"/>
      <c r="D39" s="51"/>
      <c r="E39" s="12">
        <v>3.6</v>
      </c>
      <c r="F39" s="13">
        <f>E39</f>
        <v>3.6</v>
      </c>
      <c r="G39" s="58">
        <v>0.006944444444444444</v>
      </c>
      <c r="H39" s="55">
        <f>G39+H36</f>
        <v>0.5604166666666668</v>
      </c>
      <c r="I39" s="100"/>
      <c r="J39" s="72">
        <f aca="true" t="shared" si="6" ref="J39:J47">F39/50*60</f>
        <v>4.32</v>
      </c>
      <c r="K39">
        <f>D39/60*60</f>
        <v>0</v>
      </c>
      <c r="L39">
        <f aca="true" t="shared" si="7" ref="L39:L45">E39/40*60</f>
        <v>5.3999999999999995</v>
      </c>
      <c r="M39" t="e">
        <f>#REF!+L39</f>
        <v>#REF!</v>
      </c>
    </row>
    <row r="40" spans="1:13" ht="12.75" customHeight="1">
      <c r="A40" s="5"/>
      <c r="B40" s="69" t="s">
        <v>71</v>
      </c>
      <c r="C40" s="40" t="s">
        <v>64</v>
      </c>
      <c r="D40" s="44">
        <v>13.2</v>
      </c>
      <c r="E40" s="12"/>
      <c r="F40" s="13"/>
      <c r="G40" s="60">
        <v>0.0020833333333333333</v>
      </c>
      <c r="H40" s="59">
        <f>H39+G40</f>
        <v>0.5625000000000001</v>
      </c>
      <c r="I40" s="100"/>
      <c r="J40" s="72">
        <f t="shared" si="6"/>
        <v>0</v>
      </c>
      <c r="K40">
        <f>D40/50*60</f>
        <v>15.84</v>
      </c>
      <c r="L40">
        <f t="shared" si="7"/>
        <v>0</v>
      </c>
      <c r="M40">
        <f>K39+L40</f>
        <v>0</v>
      </c>
    </row>
    <row r="41" spans="1:18" ht="12.75" customHeight="1">
      <c r="A41" s="5"/>
      <c r="B41" s="62" t="s">
        <v>76</v>
      </c>
      <c r="C41" s="9" t="s">
        <v>78</v>
      </c>
      <c r="D41" s="12" t="s">
        <v>0</v>
      </c>
      <c r="E41" s="13">
        <v>8.8</v>
      </c>
      <c r="F41" s="13">
        <f>D40+E41</f>
        <v>22</v>
      </c>
      <c r="G41" s="58">
        <v>0.024305555555555556</v>
      </c>
      <c r="H41" s="55">
        <f>H40+G41</f>
        <v>0.5868055555555557</v>
      </c>
      <c r="I41" s="100"/>
      <c r="J41" s="72">
        <f t="shared" si="6"/>
        <v>26.4</v>
      </c>
      <c r="K41" t="e">
        <f aca="true" t="shared" si="8" ref="K41:K47">D41/60*60</f>
        <v>#VALUE!</v>
      </c>
      <c r="L41">
        <f t="shared" si="7"/>
        <v>13.200000000000001</v>
      </c>
      <c r="M41" t="e">
        <f>#REF!+L41</f>
        <v>#REF!</v>
      </c>
      <c r="P41" s="9"/>
      <c r="Q41" s="12"/>
      <c r="R41" s="13"/>
    </row>
    <row r="42" spans="1:13" ht="12.75" customHeight="1">
      <c r="A42" s="5"/>
      <c r="B42" s="70"/>
      <c r="C42" s="79" t="s">
        <v>82</v>
      </c>
      <c r="D42" s="80" t="s">
        <v>0</v>
      </c>
      <c r="E42" s="81"/>
      <c r="F42" s="81"/>
      <c r="G42" s="82"/>
      <c r="H42" s="83"/>
      <c r="I42" s="100"/>
      <c r="J42" s="72">
        <f>F42/50*60</f>
        <v>0</v>
      </c>
      <c r="K42" t="e">
        <f t="shared" si="8"/>
        <v>#VALUE!</v>
      </c>
      <c r="L42">
        <f t="shared" si="7"/>
        <v>0</v>
      </c>
      <c r="M42" t="e">
        <f>#REF!+L42</f>
        <v>#REF!</v>
      </c>
    </row>
    <row r="43" spans="1:18" ht="12.75" customHeight="1">
      <c r="A43" s="5"/>
      <c r="B43" s="62" t="s">
        <v>79</v>
      </c>
      <c r="C43" s="9" t="s">
        <v>81</v>
      </c>
      <c r="D43" s="12" t="s">
        <v>0</v>
      </c>
      <c r="E43" s="13">
        <v>0.2</v>
      </c>
      <c r="F43" s="13">
        <f>D39+E43</f>
        <v>0.2</v>
      </c>
      <c r="G43" s="58">
        <v>0.027777777777777776</v>
      </c>
      <c r="H43" s="55">
        <f>H41+G43</f>
        <v>0.6145833333333335</v>
      </c>
      <c r="I43" s="100"/>
      <c r="J43" s="72">
        <f>F43/50*60</f>
        <v>0.24</v>
      </c>
      <c r="K43" t="e">
        <f t="shared" si="8"/>
        <v>#VALUE!</v>
      </c>
      <c r="L43">
        <f t="shared" si="7"/>
        <v>0.3</v>
      </c>
      <c r="M43" t="e">
        <f>#REF!+L43</f>
        <v>#REF!</v>
      </c>
      <c r="P43" s="9"/>
      <c r="Q43" s="12"/>
      <c r="R43" s="13"/>
    </row>
    <row r="44" spans="1:18" ht="12.75" customHeight="1">
      <c r="A44" s="5"/>
      <c r="B44" s="62" t="s">
        <v>80</v>
      </c>
      <c r="C44" s="9" t="s">
        <v>72</v>
      </c>
      <c r="D44" s="12" t="s">
        <v>0</v>
      </c>
      <c r="E44" s="13">
        <v>49.35</v>
      </c>
      <c r="F44" s="13">
        <f>E44</f>
        <v>49.35</v>
      </c>
      <c r="G44" s="58">
        <v>0.052083333333333336</v>
      </c>
      <c r="H44" s="55">
        <f>H43+G44</f>
        <v>0.6666666666666669</v>
      </c>
      <c r="I44" s="100"/>
      <c r="J44" s="72">
        <f t="shared" si="6"/>
        <v>59.22</v>
      </c>
      <c r="K44" t="e">
        <f t="shared" si="8"/>
        <v>#VALUE!</v>
      </c>
      <c r="L44">
        <f t="shared" si="7"/>
        <v>74.025</v>
      </c>
      <c r="M44" t="e">
        <f>#REF!+L44</f>
        <v>#REF!</v>
      </c>
      <c r="P44" s="9"/>
      <c r="Q44" s="12"/>
      <c r="R44" s="13"/>
    </row>
    <row r="45" spans="1:13" ht="12.75" customHeight="1">
      <c r="A45" s="5"/>
      <c r="B45" s="5"/>
      <c r="C45" s="62" t="s">
        <v>29</v>
      </c>
      <c r="D45" s="6" t="s">
        <v>0</v>
      </c>
      <c r="E45" s="6"/>
      <c r="F45" s="6"/>
      <c r="G45" s="6"/>
      <c r="H45" s="7"/>
      <c r="I45" s="100"/>
      <c r="J45" s="72">
        <f t="shared" si="6"/>
        <v>0</v>
      </c>
      <c r="K45" t="e">
        <f t="shared" si="8"/>
        <v>#VALUE!</v>
      </c>
      <c r="L45">
        <f t="shared" si="7"/>
        <v>0</v>
      </c>
      <c r="M45" t="e">
        <f>#REF!+L45</f>
        <v>#REF!</v>
      </c>
    </row>
    <row r="46" spans="1:13" ht="7.5" customHeight="1">
      <c r="A46" s="5"/>
      <c r="B46" s="5"/>
      <c r="C46" s="63"/>
      <c r="D46" s="64"/>
      <c r="E46" s="64"/>
      <c r="F46" s="64"/>
      <c r="G46" s="64"/>
      <c r="H46" s="65"/>
      <c r="I46" s="100"/>
      <c r="J46" s="72">
        <f t="shared" si="6"/>
        <v>0</v>
      </c>
      <c r="K46">
        <f t="shared" si="8"/>
        <v>0</v>
      </c>
      <c r="M46" t="e">
        <f>K45+L46</f>
        <v>#VALUE!</v>
      </c>
    </row>
    <row r="47" spans="1:13" ht="12.75" customHeight="1">
      <c r="A47" s="5"/>
      <c r="B47" s="18"/>
      <c r="C47" s="21" t="s">
        <v>27</v>
      </c>
      <c r="D47" s="24">
        <f>D40+D33+D28+D23+D21</f>
        <v>80.9</v>
      </c>
      <c r="E47" s="24">
        <f>E44+E39+E36+E34+E32+E31+E29+E27+E24+E22+E20+E17+E15+E43+E41</f>
        <v>170.75</v>
      </c>
      <c r="F47" s="24">
        <f>E47+D47</f>
        <v>251.65</v>
      </c>
      <c r="G47" s="22"/>
      <c r="H47" s="23">
        <f>D47/F47</f>
        <v>0.3214782435922909</v>
      </c>
      <c r="J47" s="72">
        <f t="shared" si="6"/>
        <v>301.98</v>
      </c>
      <c r="K47">
        <f t="shared" si="8"/>
        <v>80.9</v>
      </c>
      <c r="M47" t="e">
        <f>#REF!+L47</f>
        <v>#REF!</v>
      </c>
    </row>
    <row r="48" spans="1:13" ht="12.75">
      <c r="A48" s="18"/>
      <c r="B48" s="48" t="s">
        <v>0</v>
      </c>
      <c r="C48" s="25"/>
      <c r="D48" s="25"/>
      <c r="E48" s="25"/>
      <c r="F48" s="107" t="s">
        <v>38</v>
      </c>
      <c r="G48" s="107"/>
      <c r="H48" s="108"/>
      <c r="M48">
        <f>K47+L48</f>
        <v>80.9</v>
      </c>
    </row>
    <row r="50" ht="12.75" hidden="1">
      <c r="G50" s="61">
        <v>0.012499999999999999</v>
      </c>
    </row>
    <row r="51" ht="12.75" hidden="1">
      <c r="G51" s="71" t="e">
        <f>G15+G16+#REF!+#REF!+#REF!+G20+G22+G29+G31+G34+G35+#REF!+#REF!+#REF!+#REF!+G50+#REF!+G27</f>
        <v>#REF!</v>
      </c>
    </row>
    <row r="52" spans="4:6" ht="12.75">
      <c r="D52" s="77"/>
      <c r="E52" s="77"/>
      <c r="F52" s="77"/>
    </row>
  </sheetData>
  <sheetProtection/>
  <mergeCells count="11">
    <mergeCell ref="F48:H48"/>
    <mergeCell ref="I45:I46"/>
    <mergeCell ref="B3:H3"/>
    <mergeCell ref="B4:H4"/>
    <mergeCell ref="B5:H5"/>
    <mergeCell ref="C6:F6"/>
    <mergeCell ref="F7:H7"/>
    <mergeCell ref="I31:I44"/>
    <mergeCell ref="D8:H8"/>
    <mergeCell ref="I13:I29"/>
    <mergeCell ref="C30:H30"/>
  </mergeCells>
  <printOptions/>
  <pageMargins left="0.7" right="0.7" top="0.75" bottom="0.75" header="0.3" footer="0.3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</dc:creator>
  <cp:keywords/>
  <dc:description/>
  <cp:lastModifiedBy>Alain.Szaf</cp:lastModifiedBy>
  <cp:lastPrinted>2017-09-12T15:20:32Z</cp:lastPrinted>
  <dcterms:created xsi:type="dcterms:W3CDTF">2009-05-11T12:10:27Z</dcterms:created>
  <dcterms:modified xsi:type="dcterms:W3CDTF">2017-09-13T09:43:37Z</dcterms:modified>
  <cp:category/>
  <cp:version/>
  <cp:contentType/>
  <cp:contentStatus/>
</cp:coreProperties>
</file>